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careinternational.sharepoint.com/teams/CTDC/PQ/06_MEL/2. Grant Files/X-Border program/02 Ongoing Projects/18. G-Mofa 2023 - 2024/TPM and Evaluation/"/>
    </mc:Choice>
  </mc:AlternateContent>
  <xr:revisionPtr revIDLastSave="0" documentId="8_{FB39A4E3-68C3-4113-B0E9-5FB2358E2F88}" xr6:coauthVersionLast="47" xr6:coauthVersionMax="47" xr10:uidLastSave="{00000000-0000-0000-0000-000000000000}"/>
  <bookViews>
    <workbookView xWindow="-28920" yWindow="-8970" windowWidth="29040" windowHeight="15990" xr2:uid="{C0BF0E76-5D7B-484A-A88E-3504293FE5CB}"/>
  </bookViews>
  <sheets>
    <sheet name="G-Mofa  | Activities Breakdown" sheetId="1" r:id="rId1"/>
  </sheets>
  <definedNames>
    <definedName name="_xlnm._FilterDatabase" localSheetId="0" hidden="1">'G-Mofa  | Activities Breakdown'!$A$2:$J$2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 l="1"/>
  <c r="Q23" i="1"/>
  <c r="G38" i="1" s="1"/>
  <c r="Q21" i="1"/>
  <c r="Q19" i="1"/>
  <c r="Q18" i="1"/>
  <c r="Q16" i="1"/>
  <c r="Q15" i="1"/>
  <c r="Q13" i="1"/>
  <c r="K38" i="1"/>
  <c r="E38" i="1"/>
  <c r="H38" i="1" l="1"/>
  <c r="F38" i="1"/>
  <c r="L38" i="1"/>
  <c r="I38" i="1"/>
  <c r="J38" i="1" s="1"/>
  <c r="D35" i="1"/>
  <c r="N34" i="1"/>
  <c r="G21" i="1"/>
  <c r="D37" i="1" s="1"/>
  <c r="L37" i="1"/>
  <c r="L39" i="1"/>
  <c r="K37" i="1"/>
  <c r="K36" i="1"/>
  <c r="L36" i="1" s="1"/>
  <c r="K35" i="1"/>
  <c r="L35" i="1" s="1"/>
  <c r="K34" i="1"/>
  <c r="L34" i="1" s="1"/>
  <c r="J39" i="1"/>
  <c r="I37" i="1"/>
  <c r="J37" i="1" s="1"/>
  <c r="I36" i="1"/>
  <c r="J36" i="1" s="1"/>
  <c r="I35" i="1"/>
  <c r="J35" i="1" s="1"/>
  <c r="I34" i="1"/>
  <c r="J34" i="1" s="1"/>
  <c r="H39" i="1"/>
  <c r="M39" i="1" s="1"/>
  <c r="G37" i="1"/>
  <c r="H37" i="1" s="1"/>
  <c r="G36" i="1"/>
  <c r="H36" i="1" s="1"/>
  <c r="G35" i="1"/>
  <c r="H35" i="1" s="1"/>
  <c r="E37" i="1"/>
  <c r="F37" i="1" s="1"/>
  <c r="D38" i="1"/>
  <c r="D34" i="1"/>
  <c r="M37" i="1" l="1"/>
  <c r="M38" i="1"/>
  <c r="N18" i="1"/>
  <c r="E36" i="1" s="1"/>
  <c r="F36" i="1" s="1"/>
  <c r="M36" i="1" s="1"/>
  <c r="G19" i="1" l="1"/>
  <c r="G18" i="1"/>
  <c r="N15" i="1"/>
  <c r="N14" i="1"/>
  <c r="N11" i="1"/>
  <c r="N10" i="1"/>
  <c r="N9" i="1"/>
  <c r="Q5" i="1"/>
  <c r="Q7" i="1"/>
  <c r="Q4" i="1"/>
  <c r="Q3" i="1"/>
  <c r="N5" i="1"/>
  <c r="N7" i="1"/>
  <c r="E35" i="1" l="1"/>
  <c r="F35" i="1" s="1"/>
  <c r="M35" i="1" s="1"/>
  <c r="D36" i="1"/>
  <c r="G34" i="1"/>
  <c r="H34" i="1" s="1"/>
  <c r="E34" i="1"/>
  <c r="F34" i="1" s="1"/>
  <c r="M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tc={9463DE64-180A-4B59-A053-AD7AE2F882DD}</author>
    <author>tc={1F90AB8E-0E3B-4459-9EA9-70B51DEBDB3C}</author>
    <author>tc={501D8EF1-A8B1-4ED1-8133-BF42D4673FD7}</author>
  </authors>
  <commentList>
    <comment ref="D3" authorId="0" shapeId="0" xr:uid="{9463DE64-180A-4B59-A053-AD7AE2F882DD}">
      <text>
        <t>[Threaded comment]
Your version of Excel allows you to read this threaded comment; however, any edits to it will get removed if the file is opened in a newer version of Excel. Learn more: https://go.microsoft.com/fwlink/?linkid=870924
Comment:
    CEMONC , Gynocology , General SRH , Referal.
Reply:
    also Pediatreic , nutrition 
Reply:
    till now the CEmONC will be ended in 31st Nov23 , while from 1st Dec23 till 31st Mar it will be BEmONC</t>
      </text>
    </comment>
    <comment ref="R18" authorId="1" shapeId="0" xr:uid="{1F90AB8E-0E3B-4459-9EA9-70B51DEBDB3C}">
      <text>
        <t>[Threaded comment]
Your version of Excel allows you to read this threaded comment; however, any edits to it will get removed if the file is opened in a newer version of Excel. Learn more: https://go.microsoft.com/fwlink/?linkid=870924
Comment:
    It can be 2 KII</t>
      </text>
    </comment>
    <comment ref="S23" authorId="2" shapeId="0" xr:uid="{501D8EF1-A8B1-4ED1-8133-BF42D4673FD7}">
      <text>
        <t>[Threaded comment]
Your version of Excel allows you to read this threaded comment; however, any edits to it will get removed if the file is opened in a newer version of Excel. Learn more: https://go.microsoft.com/fwlink/?linkid=870924
Comment:
    @Rashed Can we make this at least 6? one per station</t>
      </text>
    </comment>
  </commentList>
</comments>
</file>

<file path=xl/sharedStrings.xml><?xml version="1.0" encoding="utf-8"?>
<sst xmlns="http://schemas.openxmlformats.org/spreadsheetml/2006/main" count="199" uniqueCount="107">
  <si>
    <t>Output</t>
  </si>
  <si>
    <t>Sub-Sector</t>
  </si>
  <si>
    <t>#</t>
  </si>
  <si>
    <r>
      <t>Activities</t>
    </r>
    <r>
      <rPr>
        <sz val="11"/>
        <color theme="0"/>
        <rFont val="Calibri"/>
        <family val="2"/>
      </rPr>
      <t> </t>
    </r>
  </si>
  <si>
    <t>Applicable for TPM
Yes/No</t>
  </si>
  <si>
    <t># Targeted beneficiaries HH's</t>
  </si>
  <si>
    <t># Targeted beneficiaries individuals</t>
  </si>
  <si>
    <t>Overlappng Activity? (Yes/No)
If this activity overlaps with other activities, these can be included in the same sample</t>
  </si>
  <si>
    <t>What activity</t>
  </si>
  <si>
    <t>Estimated timeline for the monitoring (Please include an estimation of when the monitoring should take place / if unclear write TBD)</t>
  </si>
  <si>
    <t>surveys requested from TPM  (Please specify the number-  and try to consider gender segregation while deciding on the numbers)</t>
  </si>
  <si>
    <t>FGD Requested from TPM  (Please specify the number-  and try to consider gender segregation while deciding on the numbers)</t>
  </si>
  <si>
    <t xml:space="preserve"># of KII </t>
  </si>
  <si>
    <t># of Observation Visit</t>
  </si>
  <si>
    <t>Questions / Comments</t>
  </si>
  <si>
    <t>Starting From</t>
  </si>
  <si>
    <t>Ending in</t>
  </si>
  <si>
    <t xml:space="preserve">Surveys with Male </t>
  </si>
  <si>
    <t xml:space="preserve">Surveys with female </t>
  </si>
  <si>
    <t>Total Surveys</t>
  </si>
  <si>
    <t>FGDs with Male</t>
  </si>
  <si>
    <t>FGDs with Female</t>
  </si>
  <si>
    <t>Total FGDs</t>
  </si>
  <si>
    <t>Total KII</t>
  </si>
  <si>
    <t>Total Observation</t>
  </si>
  <si>
    <r>
      <rPr>
        <b/>
        <sz val="11"/>
        <color theme="1"/>
        <rFont val="Calibri"/>
        <family val="2"/>
        <scheme val="minor"/>
      </rPr>
      <t>Output 1</t>
    </r>
    <r>
      <rPr>
        <sz val="11"/>
        <color theme="1"/>
        <rFont val="Calibri"/>
        <family val="2"/>
        <scheme val="minor"/>
      </rPr>
      <t xml:space="preserve">
</t>
    </r>
  </si>
  <si>
    <t>SRH</t>
  </si>
  <si>
    <t>SRH - 1</t>
  </si>
  <si>
    <t>Provide Health Services through AMAL Hospital</t>
  </si>
  <si>
    <t>Yes</t>
  </si>
  <si>
    <t>N/A</t>
  </si>
  <si>
    <t>No</t>
  </si>
  <si>
    <t xml:space="preserve"> in A’zaz </t>
  </si>
  <si>
    <t>SRH - 2</t>
  </si>
  <si>
    <t xml:space="preserve">Provide primary health care services in PHC Center in A'zaz </t>
  </si>
  <si>
    <t>SRH - 3</t>
  </si>
  <si>
    <t>Provide transportation between IDP and urban sites and health facilities</t>
  </si>
  <si>
    <t>SRH-1 , SRH-2</t>
  </si>
  <si>
    <t>SRH - 4</t>
  </si>
  <si>
    <t>Provide community health awareness raising sessions by Community Health/Outreach Workers</t>
  </si>
  <si>
    <t>SRH - 5</t>
  </si>
  <si>
    <t>Adolescent Mothers Against All Odds (AMAL) Initiative Full Package with advisory group</t>
  </si>
  <si>
    <t>FGD
Female  2 YMC - 1 Community members 1- service provider
Male : 1 Community members  
KII:
Facilitaior per component</t>
  </si>
  <si>
    <r>
      <rPr>
        <b/>
        <sz val="11"/>
        <color theme="1"/>
        <rFont val="Calibri"/>
        <family val="2"/>
        <scheme val="minor"/>
      </rPr>
      <t>Output 2</t>
    </r>
    <r>
      <rPr>
        <sz val="11"/>
        <color theme="1"/>
        <rFont val="Calibri"/>
        <family val="2"/>
        <scheme val="minor"/>
      </rPr>
      <t xml:space="preserve">
</t>
    </r>
  </si>
  <si>
    <t>Ambulance and First Aid</t>
  </si>
  <si>
    <t>AF - 1</t>
  </si>
  <si>
    <t>Referrals of patients through ambulance referral system to health facilities - 3 networks</t>
  </si>
  <si>
    <t>AF - 2</t>
  </si>
  <si>
    <t>Provide first aid to patients by paramedics for 3 ambulance networks</t>
  </si>
  <si>
    <t>AF - 3</t>
  </si>
  <si>
    <t>Train community members on first aid</t>
  </si>
  <si>
    <t>Output 3</t>
  </si>
  <si>
    <t>Protection</t>
  </si>
  <si>
    <t>P-1</t>
  </si>
  <si>
    <t>Train non specialised humanitarian workers on GBV core concepts and risk mitigation</t>
  </si>
  <si>
    <t xml:space="preserve">All KIIs are activity particpants </t>
  </si>
  <si>
    <t>P-2</t>
  </si>
  <si>
    <t xml:space="preserve">Provide GBV case management (CM) and psychosocial support (PSS) for GBV survivors and women and girls at high risk of GBV  </t>
  </si>
  <si>
    <t>P-3</t>
  </si>
  <si>
    <t>Provide women, girls and boys PSS and life skills activities in WGSSs and outreach</t>
  </si>
  <si>
    <t>P-4</t>
  </si>
  <si>
    <t>Provide GBV awareness raising, information sessions and community events</t>
  </si>
  <si>
    <r>
      <rPr>
        <b/>
        <sz val="11"/>
        <color theme="1"/>
        <rFont val="Calibri"/>
        <family val="2"/>
        <scheme val="minor"/>
      </rPr>
      <t>Output 4</t>
    </r>
    <r>
      <rPr>
        <sz val="11"/>
        <color theme="1"/>
        <rFont val="Calibri"/>
        <family val="2"/>
        <scheme val="minor"/>
      </rPr>
      <t xml:space="preserve">
</t>
    </r>
  </si>
  <si>
    <t>Winterization</t>
  </si>
  <si>
    <t>ER-1</t>
  </si>
  <si>
    <t>Winterization vouchers (Commodity voucher)</t>
  </si>
  <si>
    <t>Local Authority, Partner focal point, 2-  Vendor</t>
  </si>
  <si>
    <t>ER-2</t>
  </si>
  <si>
    <t>NFI and hygiene kits</t>
  </si>
  <si>
    <t>Local Authority, Partner focal point
(each HH receiving both kits)</t>
  </si>
  <si>
    <t>Output 5</t>
  </si>
  <si>
    <t>Cash For Food</t>
  </si>
  <si>
    <t>ER-3</t>
  </si>
  <si>
    <t>Distribution and redemption of e-voucher (Commodity voucher)</t>
  </si>
  <si>
    <t xml:space="preserve">Local Authority, Partner focal point, 2- Vendor, 
Only 2 locations </t>
  </si>
  <si>
    <t>Output 6</t>
  </si>
  <si>
    <t>WASH</t>
  </si>
  <si>
    <t>W-1</t>
  </si>
  <si>
    <t>Rehabilitation and operation of water systems with maintenance and extension for existing water networks and water quality treatement</t>
  </si>
  <si>
    <t>Suggested KII: (1- Local Council (2- Water station worker</t>
  </si>
  <si>
    <t>W-2</t>
  </si>
  <si>
    <t>Water trucking, water quality treatment and provision of all required storage tanks in camps and informal sites</t>
  </si>
  <si>
    <t>W-4</t>
  </si>
  <si>
    <t xml:space="preserve">Suggested KII 6  locatons: (1- Camp Management  (2- Partner field focal point </t>
  </si>
  <si>
    <t>W-3</t>
  </si>
  <si>
    <t xml:space="preserve">Sewage network rehabilitation/extend sewage and drainage systems. </t>
  </si>
  <si>
    <t xml:space="preserve">Suggested KII: (1- Local Council  (2- Partner field focal point </t>
  </si>
  <si>
    <t>Rehabilitation of latrines and handwashing stations and provide desludging services</t>
  </si>
  <si>
    <t>W-5</t>
  </si>
  <si>
    <t xml:space="preserve">Solid waste management including garbage collection and distribution of garbage bins </t>
  </si>
  <si>
    <t>W-2 , W-4</t>
  </si>
  <si>
    <t>W-6</t>
  </si>
  <si>
    <t>Output 7</t>
  </si>
  <si>
    <t xml:space="preserve">Shelter - 
Settlement </t>
  </si>
  <si>
    <t>S-1</t>
  </si>
  <si>
    <t>Emergency site improvements in response to floods including levelling and gravelling main and sub roads at IDP sites, leveling and raising shelter bases and establishing rainwater drainage systems to ensure adequate drainage towards catchment basins, improve access for essential services and ensure dignified and safer living conditions in IDP sites in line with NWS Shelter/NFI Cluster guidance</t>
  </si>
  <si>
    <t xml:space="preserve">Suggested KII: (1- Camp Management  (2- Partner field focal point </t>
  </si>
  <si>
    <t>Sector</t>
  </si>
  <si>
    <t>Total # of BNFs</t>
  </si>
  <si>
    <t># of Suveys</t>
  </si>
  <si>
    <t>$</t>
  </si>
  <si>
    <t># of FGD</t>
  </si>
  <si>
    <t>KII</t>
  </si>
  <si>
    <t># Observation</t>
  </si>
  <si>
    <t>Total per Sub-sector</t>
  </si>
  <si>
    <t xml:space="preserve">3 Reports </t>
  </si>
  <si>
    <t>Hygiene promotion &amp; Distribution of Soup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</si>
</sst>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 #,##0_);_(* \(#,##0\);_(* &quot;-&quot;??_);_(@_)"/>
    <numFmt numFmtId="165" formatCode="[$-409]mmmm\-yy;@"/>
  </numFmts>
  <fonts count="16" x14ac:knownFonts="1">
    <font>
      <sz val="11"/>
      <color theme="1"/>
      <name val="Calibri"/>
      <family val="2"/>
      <scheme val="minor"/>
    </font>
    <font>
      <sz val="11"/>
      <color theme="0"/>
      <name val="Calibri"/>
      <family val="2"/>
      <scheme val="minor"/>
    </font>
    <font>
      <b/>
      <sz val="11"/>
      <color theme="0"/>
      <name val="Calibri"/>
      <family val="2"/>
    </font>
    <font>
      <sz val="11"/>
      <color theme="0"/>
      <name val="Calibri"/>
      <family val="2"/>
    </font>
    <font>
      <b/>
      <sz val="11"/>
      <color theme="1"/>
      <name val="Calibri"/>
      <family val="2"/>
      <scheme val="minor"/>
    </font>
    <font>
      <sz val="11"/>
      <name val="Calibri"/>
      <family val="2"/>
      <scheme val="minor"/>
    </font>
    <font>
      <sz val="11"/>
      <color rgb="FF000000"/>
      <name val="Calibri"/>
      <family val="2"/>
      <scheme val="minor"/>
    </font>
    <font>
      <sz val="11"/>
      <color rgb="FF000000"/>
      <name val="Calibri"/>
      <family val="2"/>
    </font>
    <font>
      <b/>
      <sz val="11"/>
      <name val="Calibri"/>
      <family val="2"/>
      <scheme val="minor"/>
    </font>
    <font>
      <sz val="10"/>
      <color rgb="FF000000"/>
      <name val="Calibri"/>
      <family val="2"/>
      <scheme val="minor"/>
    </font>
    <font>
      <sz val="8"/>
      <name val="Calibri"/>
      <family val="2"/>
      <scheme val="minor"/>
    </font>
    <font>
      <sz val="10"/>
      <color theme="1"/>
      <name val="Calibri"/>
      <family val="2"/>
      <scheme val="minor"/>
    </font>
    <font>
      <sz val="10"/>
      <color rgb="FF000000"/>
      <name val="Calibri"/>
      <family val="2"/>
    </font>
    <font>
      <sz val="11"/>
      <color theme="1"/>
      <name val="Calibri"/>
      <family val="2"/>
      <scheme val="minor"/>
    </font>
    <font>
      <b/>
      <sz val="10"/>
      <color theme="1"/>
      <name val="Calibri"/>
      <family val="2"/>
      <scheme val="minor"/>
    </font>
    <font>
      <sz val="11"/>
      <color rgb="FF000000"/>
      <name val="Calibri"/>
    </font>
  </fonts>
  <fills count="9">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44" fontId="13" fillId="0" borderId="0" applyFont="0" applyFill="0" applyBorder="0" applyAlignment="0" applyProtection="0"/>
  </cellStyleXfs>
  <cellXfs count="114">
    <xf numFmtId="0" fontId="0" fillId="0" borderId="0" xfId="0"/>
    <xf numFmtId="0" fontId="0" fillId="0" borderId="0" xfId="0" applyAlignment="1">
      <alignment horizontal="center"/>
    </xf>
    <xf numFmtId="0" fontId="1" fillId="0" borderId="0" xfId="0" applyFont="1" applyAlignment="1">
      <alignment horizontal="center" wrapText="1"/>
    </xf>
    <xf numFmtId="0" fontId="0" fillId="0" borderId="1" xfId="0" applyBorder="1" applyAlignment="1">
      <alignment horizontal="center" vertical="center"/>
    </xf>
    <xf numFmtId="0" fontId="2" fillId="2" borderId="1" xfId="0" applyFont="1" applyFill="1" applyBorder="1" applyAlignment="1">
      <alignment horizontal="center" vertical="center" wrapText="1"/>
    </xf>
    <xf numFmtId="0" fontId="0" fillId="3" borderId="1" xfId="0" applyFill="1" applyBorder="1" applyAlignment="1">
      <alignment wrapText="1"/>
    </xf>
    <xf numFmtId="0" fontId="5" fillId="3" borderId="1" xfId="0" applyFont="1" applyFill="1" applyBorder="1" applyAlignment="1">
      <alignment vertical="center" wrapText="1"/>
    </xf>
    <xf numFmtId="0" fontId="0" fillId="3" borderId="1" xfId="0" applyFill="1" applyBorder="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6" fillId="0" borderId="1" xfId="0" applyFont="1" applyBorder="1" applyAlignment="1">
      <alignment horizontal="center" vertical="center"/>
    </xf>
    <xf numFmtId="0" fontId="5" fillId="4" borderId="1" xfId="0" applyFont="1" applyFill="1" applyBorder="1" applyAlignment="1">
      <alignment vertical="center" wrapText="1"/>
    </xf>
    <xf numFmtId="0" fontId="5" fillId="4" borderId="4" xfId="0" applyFont="1" applyFill="1" applyBorder="1" applyAlignment="1">
      <alignment vertical="center" wrapText="1"/>
    </xf>
    <xf numFmtId="0" fontId="0" fillId="4" borderId="4" xfId="0" applyFill="1" applyBorder="1" applyAlignment="1">
      <alignment horizontal="center" vertical="center"/>
    </xf>
    <xf numFmtId="0" fontId="6" fillId="4" borderId="4" xfId="0" applyFont="1" applyFill="1" applyBorder="1" applyAlignment="1">
      <alignment horizontal="center" vertical="center"/>
    </xf>
    <xf numFmtId="0" fontId="0" fillId="4" borderId="13" xfId="0" applyFill="1" applyBorder="1" applyAlignment="1">
      <alignment horizontal="center" vertical="center"/>
    </xf>
    <xf numFmtId="0" fontId="0" fillId="3" borderId="1" xfId="0" applyFill="1" applyBorder="1" applyAlignment="1">
      <alignment horizontal="center" vertical="center"/>
    </xf>
    <xf numFmtId="0" fontId="0" fillId="3" borderId="10" xfId="0" applyFill="1" applyBorder="1" applyAlignment="1">
      <alignment wrapText="1"/>
    </xf>
    <xf numFmtId="0" fontId="0" fillId="0" borderId="0" xfId="0" applyAlignment="1">
      <alignment wrapText="1"/>
    </xf>
    <xf numFmtId="0" fontId="0" fillId="3" borderId="1" xfId="0" applyFill="1" applyBorder="1" applyAlignment="1">
      <alignment vertical="center" wrapText="1"/>
    </xf>
    <xf numFmtId="3" fontId="0" fillId="0" borderId="1" xfId="0" applyNumberForma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6" xfId="0" applyFont="1" applyBorder="1" applyAlignment="1">
      <alignment horizontal="center" vertical="center" wrapText="1"/>
    </xf>
    <xf numFmtId="3" fontId="9" fillId="0" borderId="16" xfId="0" applyNumberFormat="1" applyFont="1" applyBorder="1" applyAlignment="1">
      <alignment horizontal="center" vertical="center" wrapText="1"/>
    </xf>
    <xf numFmtId="0" fontId="5" fillId="3" borderId="4" xfId="0" applyFont="1" applyFill="1" applyBorder="1" applyAlignment="1">
      <alignment vertical="center" wrapText="1"/>
    </xf>
    <xf numFmtId="0" fontId="0" fillId="0" borderId="4" xfId="0" applyBorder="1" applyAlignment="1">
      <alignment horizontal="center" vertical="center"/>
    </xf>
    <xf numFmtId="3" fontId="0" fillId="0" borderId="1" xfId="0" applyNumberFormat="1" applyBorder="1" applyAlignment="1">
      <alignment horizontal="center" vertical="center"/>
    </xf>
    <xf numFmtId="164" fontId="11" fillId="0" borderId="1" xfId="0" applyNumberFormat="1" applyFont="1" applyBorder="1" applyAlignment="1">
      <alignment horizontal="center" vertical="center"/>
    </xf>
    <xf numFmtId="164" fontId="11" fillId="4" borderId="4" xfId="0" applyNumberFormat="1" applyFont="1" applyFill="1" applyBorder="1" applyAlignment="1">
      <alignment horizontal="center" vertical="center"/>
    </xf>
    <xf numFmtId="164" fontId="11" fillId="0" borderId="4" xfId="0" applyNumberFormat="1" applyFont="1" applyBorder="1" applyAlignment="1">
      <alignment horizontal="center" vertical="center"/>
    </xf>
    <xf numFmtId="164" fontId="11" fillId="0" borderId="6" xfId="0" applyNumberFormat="1" applyFont="1" applyBorder="1" applyAlignment="1">
      <alignment horizontal="center" vertical="center"/>
    </xf>
    <xf numFmtId="15" fontId="11" fillId="0" borderId="1" xfId="0" applyNumberFormat="1" applyFont="1" applyBorder="1" applyAlignment="1">
      <alignment horizontal="center" vertical="center"/>
    </xf>
    <xf numFmtId="165" fontId="12" fillId="0" borderId="5" xfId="0" applyNumberFormat="1" applyFont="1" applyBorder="1" applyAlignment="1">
      <alignment horizontal="center" vertical="center"/>
    </xf>
    <xf numFmtId="0" fontId="12" fillId="0" borderId="4" xfId="0" applyFont="1" applyBorder="1" applyAlignment="1">
      <alignment horizontal="center" vertical="center"/>
    </xf>
    <xf numFmtId="165" fontId="11" fillId="4" borderId="4" xfId="0" applyNumberFormat="1" applyFont="1" applyFill="1" applyBorder="1" applyAlignment="1">
      <alignment horizontal="center" vertical="center"/>
    </xf>
    <xf numFmtId="0" fontId="11" fillId="4" borderId="4" xfId="0" applyFont="1" applyFill="1" applyBorder="1" applyAlignment="1">
      <alignment horizontal="center" vertical="center"/>
    </xf>
    <xf numFmtId="0" fontId="11" fillId="0" borderId="1" xfId="0" applyFont="1" applyBorder="1" applyAlignment="1">
      <alignment horizontal="center" vertical="center"/>
    </xf>
    <xf numFmtId="165" fontId="12" fillId="0" borderId="1" xfId="0" applyNumberFormat="1" applyFont="1" applyBorder="1" applyAlignment="1">
      <alignment horizontal="center" vertical="center"/>
    </xf>
    <xf numFmtId="0" fontId="4"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3" fontId="9" fillId="0" borderId="3" xfId="0" applyNumberFormat="1" applyFont="1" applyBorder="1" applyAlignment="1">
      <alignment horizontal="center" vertical="center" wrapText="1"/>
    </xf>
    <xf numFmtId="1" fontId="11" fillId="0" borderId="1" xfId="0" applyNumberFormat="1" applyFont="1" applyBorder="1" applyAlignment="1">
      <alignment horizontal="center" vertical="center"/>
    </xf>
    <xf numFmtId="0" fontId="7" fillId="0" borderId="4" xfId="0" applyFont="1" applyBorder="1" applyAlignment="1">
      <alignment horizontal="center" vertical="center" wrapText="1"/>
    </xf>
    <xf numFmtId="0" fontId="6" fillId="5" borderId="1" xfId="0" applyFont="1" applyFill="1" applyBorder="1" applyAlignment="1">
      <alignment horizontal="center" vertical="center"/>
    </xf>
    <xf numFmtId="1" fontId="6" fillId="5" borderId="1" xfId="0" applyNumberFormat="1" applyFont="1" applyFill="1" applyBorder="1" applyAlignment="1">
      <alignment horizontal="center" vertical="center"/>
    </xf>
    <xf numFmtId="0" fontId="0" fillId="0" borderId="13" xfId="0" applyBorder="1" applyAlignment="1">
      <alignment horizontal="center" vertical="center" wrapText="1"/>
    </xf>
    <xf numFmtId="0" fontId="0" fillId="0" borderId="18" xfId="0" applyBorder="1"/>
    <xf numFmtId="164" fontId="11" fillId="7" borderId="1" xfId="0" applyNumberFormat="1" applyFont="1" applyFill="1" applyBorder="1" applyAlignment="1">
      <alignment horizontal="center" vertical="center"/>
    </xf>
    <xf numFmtId="3" fontId="9" fillId="7" borderId="1" xfId="0" applyNumberFormat="1" applyFont="1" applyFill="1" applyBorder="1" applyAlignment="1">
      <alignment horizontal="center" vertical="center" wrapText="1"/>
    </xf>
    <xf numFmtId="165" fontId="12" fillId="7" borderId="5" xfId="0" applyNumberFormat="1" applyFont="1" applyFill="1" applyBorder="1" applyAlignment="1">
      <alignment horizontal="center" vertical="center"/>
    </xf>
    <xf numFmtId="0" fontId="11" fillId="7" borderId="1" xfId="0" applyFont="1" applyFill="1" applyBorder="1" applyAlignment="1">
      <alignment horizontal="center" vertical="center"/>
    </xf>
    <xf numFmtId="0" fontId="6" fillId="7" borderId="1" xfId="0" applyFont="1" applyFill="1" applyBorder="1" applyAlignment="1">
      <alignment horizontal="center" vertical="center"/>
    </xf>
    <xf numFmtId="0" fontId="0" fillId="7" borderId="1" xfId="0" applyFill="1" applyBorder="1" applyAlignment="1">
      <alignment horizontal="center" vertical="center"/>
    </xf>
    <xf numFmtId="0" fontId="0" fillId="7" borderId="8" xfId="0" applyFill="1" applyBorder="1" applyAlignment="1">
      <alignment horizontal="center" vertical="center" wrapText="1"/>
    </xf>
    <xf numFmtId="1" fontId="11" fillId="7"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0" fontId="6" fillId="6" borderId="1" xfId="0" applyFont="1" applyFill="1" applyBorder="1" applyAlignment="1">
      <alignment horizontal="center" vertical="center"/>
    </xf>
    <xf numFmtId="164" fontId="14" fillId="7" borderId="1" xfId="0" applyNumberFormat="1" applyFont="1" applyFill="1" applyBorder="1" applyAlignment="1">
      <alignment horizontal="center" vertical="center"/>
    </xf>
    <xf numFmtId="15" fontId="14" fillId="7" borderId="1" xfId="0" applyNumberFormat="1" applyFont="1" applyFill="1" applyBorder="1" applyAlignment="1">
      <alignment horizontal="center" vertical="center"/>
    </xf>
    <xf numFmtId="1" fontId="0" fillId="0" borderId="1" xfId="0" applyNumberFormat="1" applyBorder="1" applyAlignment="1">
      <alignment horizontal="center" vertical="center"/>
    </xf>
    <xf numFmtId="0" fontId="8" fillId="3" borderId="2" xfId="0" applyFont="1" applyFill="1" applyBorder="1" applyAlignment="1">
      <alignment horizontal="center" vertical="center" wrapText="1"/>
    </xf>
    <xf numFmtId="44" fontId="0" fillId="0" borderId="0" xfId="1" applyFont="1"/>
    <xf numFmtId="44" fontId="0" fillId="0" borderId="1" xfId="1" applyFont="1" applyBorder="1" applyAlignment="1">
      <alignment horizontal="center" vertical="center"/>
    </xf>
    <xf numFmtId="0" fontId="0" fillId="8" borderId="1" xfId="0" applyFill="1" applyBorder="1" applyAlignment="1">
      <alignment horizontal="center" vertical="center"/>
    </xf>
    <xf numFmtId="0" fontId="5" fillId="8" borderId="1" xfId="0" applyFont="1" applyFill="1" applyBorder="1" applyAlignment="1">
      <alignment vertical="center" wrapText="1"/>
    </xf>
    <xf numFmtId="164" fontId="11" fillId="8" borderId="1" xfId="0" applyNumberFormat="1" applyFont="1" applyFill="1" applyBorder="1" applyAlignment="1">
      <alignment horizontal="center" vertical="center"/>
    </xf>
    <xf numFmtId="3" fontId="9" fillId="8" borderId="1" xfId="0" applyNumberFormat="1" applyFont="1" applyFill="1" applyBorder="1" applyAlignment="1">
      <alignment horizontal="center" vertical="center" wrapText="1"/>
    </xf>
    <xf numFmtId="15" fontId="11" fillId="8" borderId="1" xfId="0" applyNumberFormat="1" applyFont="1" applyFill="1" applyBorder="1" applyAlignment="1">
      <alignment horizontal="center" vertical="center"/>
    </xf>
    <xf numFmtId="165" fontId="12" fillId="8" borderId="5" xfId="0" applyNumberFormat="1" applyFont="1" applyFill="1" applyBorder="1" applyAlignment="1">
      <alignment horizontal="center" vertical="center"/>
    </xf>
    <xf numFmtId="0" fontId="11" fillId="8" borderId="1" xfId="0" applyFont="1" applyFill="1" applyBorder="1" applyAlignment="1">
      <alignment horizontal="center" vertical="center"/>
    </xf>
    <xf numFmtId="0" fontId="0" fillId="8" borderId="8" xfId="0" applyFill="1" applyBorder="1" applyAlignment="1">
      <alignment horizontal="center" vertical="center"/>
    </xf>
    <xf numFmtId="0" fontId="0" fillId="8" borderId="1" xfId="0" applyFill="1" applyBorder="1" applyAlignment="1">
      <alignment vertical="center" wrapText="1"/>
    </xf>
    <xf numFmtId="0" fontId="0" fillId="8" borderId="1" xfId="0" applyFill="1" applyBorder="1" applyAlignment="1">
      <alignment wrapText="1"/>
    </xf>
    <xf numFmtId="164" fontId="11" fillId="8" borderId="6" xfId="0" applyNumberFormat="1" applyFont="1" applyFill="1" applyBorder="1" applyAlignment="1">
      <alignment horizontal="center" vertical="center"/>
    </xf>
    <xf numFmtId="165" fontId="12" fillId="8" borderId="1" xfId="0" applyNumberFormat="1" applyFont="1" applyFill="1" applyBorder="1" applyAlignment="1">
      <alignment horizontal="center" vertical="center"/>
    </xf>
    <xf numFmtId="0" fontId="12" fillId="8" borderId="6" xfId="0" applyFont="1" applyFill="1" applyBorder="1" applyAlignment="1">
      <alignment horizontal="center" vertical="center"/>
    </xf>
    <xf numFmtId="0" fontId="7" fillId="8" borderId="6" xfId="0" applyFont="1" applyFill="1" applyBorder="1" applyAlignment="1">
      <alignment horizontal="center" vertical="center"/>
    </xf>
    <xf numFmtId="164" fontId="11" fillId="8" borderId="4" xfId="0" applyNumberFormat="1" applyFont="1" applyFill="1" applyBorder="1" applyAlignment="1">
      <alignment horizontal="center" vertical="center"/>
    </xf>
    <xf numFmtId="0" fontId="7" fillId="8" borderId="4" xfId="0" applyFont="1" applyFill="1" applyBorder="1" applyAlignment="1">
      <alignment horizontal="center" vertical="center"/>
    </xf>
    <xf numFmtId="0" fontId="9" fillId="8" borderId="16" xfId="0" applyFont="1" applyFill="1" applyBorder="1" applyAlignment="1">
      <alignment horizontal="center" vertical="center" wrapText="1"/>
    </xf>
    <xf numFmtId="3" fontId="9" fillId="6" borderId="3" xfId="0" applyNumberFormat="1" applyFont="1" applyFill="1" applyBorder="1" applyAlignment="1">
      <alignment horizontal="center" vertical="center" wrapText="1"/>
    </xf>
    <xf numFmtId="0" fontId="15" fillId="0" borderId="6" xfId="0" applyFont="1" applyBorder="1" applyAlignment="1">
      <alignment horizontal="center" vertical="center"/>
    </xf>
    <xf numFmtId="0" fontId="7" fillId="6" borderId="5" xfId="0" applyFont="1" applyFill="1"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3" borderId="7"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4" fillId="3"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6" xfId="0" applyBorder="1" applyAlignment="1">
      <alignment horizontal="center" wrapText="1"/>
    </xf>
    <xf numFmtId="0" fontId="2" fillId="2" borderId="4" xfId="0" applyFont="1" applyFill="1" applyBorder="1" applyAlignment="1">
      <alignment horizontal="center" vertical="center" wrapText="1"/>
    </xf>
    <xf numFmtId="0" fontId="4" fillId="3" borderId="16" xfId="0" applyFont="1" applyFill="1" applyBorder="1" applyAlignment="1">
      <alignment horizontal="center" wrapText="1"/>
    </xf>
    <xf numFmtId="0" fontId="4" fillId="3" borderId="17" xfId="0" applyFont="1" applyFill="1" applyBorder="1" applyAlignment="1">
      <alignment horizontal="center" wrapText="1"/>
    </xf>
    <xf numFmtId="165" fontId="12" fillId="0" borderId="5" xfId="0" applyNumberFormat="1"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amah Alia" id="{BBAEDA5F-A085-4AB1-870A-F759676DD0BC}" userId="S::Samah.Alia@care.org::f8d62bd3-359a-46bd-98bb-c596035753f1" providerId="AD"/>
  <person displayName="Rashed Al Homsi" id="{7CFFD06F-EDEF-4AE8-B8B7-7CB4993BDFDD}" userId="S::Rashed.AlHomsi@care.org::806c50af-15bb-4846-ac06-da59289696b3" providerId="AD"/>
  <person displayName="Almothana Alessa" id="{CE228F0B-1009-4143-89E9-5728667EF269}" userId="S::almothana.alessa@care.org::b3c0fb5d-667c-411b-9db7-8c53ac8e257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3-10-02T08:47:45.72" personId="{7CFFD06F-EDEF-4AE8-B8B7-7CB4993BDFDD}" id="{9463DE64-180A-4B59-A053-AD7AE2F882DD}">
    <text>CEMONC , Gynocology , General SRH , Referal.</text>
  </threadedComment>
  <threadedComment ref="D3" dT="2023-10-03T08:47:35.65" personId="{CE228F0B-1009-4143-89E9-5728667EF269}" id="{D3F57395-72C7-41C2-A677-F9FB1C48C50E}" parentId="{9463DE64-180A-4B59-A053-AD7AE2F882DD}">
    <text xml:space="preserve">also Pediatreic , nutrition </text>
  </threadedComment>
  <threadedComment ref="D3" dT="2023-10-03T09:29:01.52" personId="{CE228F0B-1009-4143-89E9-5728667EF269}" id="{92DE12C2-DD75-43A9-B8DF-3C6C1705DE05}" parentId="{9463DE64-180A-4B59-A053-AD7AE2F882DD}">
    <text>till now the CEmONC will be ended in 31st Nov23 , while from 1st Dec23 till 31st Mar it will be BEmONC</text>
  </threadedComment>
  <threadedComment ref="R18" dT="2023-09-22T07:53:05.39" personId="{7CFFD06F-EDEF-4AE8-B8B7-7CB4993BDFDD}" id="{1F90AB8E-0E3B-4459-9EA9-70B51DEBDB3C}">
    <text>It can be 2 KII</text>
  </threadedComment>
  <threadedComment ref="S23" dT="2023-10-06T10:36:06.60" personId="{BBAEDA5F-A085-4AB1-870A-F759676DD0BC}" id="{501D8EF1-A8B1-4ED1-8133-BF42D4673FD7}">
    <text>@Rashed Can we make this at least 6? one per station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3347C-43CB-4DE2-839F-8CC58E3FB9CA}">
  <dimension ref="A1:U45"/>
  <sheetViews>
    <sheetView tabSelected="1" topLeftCell="B20" zoomScaleNormal="100" workbookViewId="0">
      <selection activeCell="J26" sqref="J26"/>
    </sheetView>
  </sheetViews>
  <sheetFormatPr defaultColWidth="16.81640625" defaultRowHeight="31.5" customHeight="1" x14ac:dyDescent="0.35"/>
  <cols>
    <col min="1" max="1" width="28.1796875" customWidth="1"/>
    <col min="2" max="2" width="24.81640625" customWidth="1"/>
    <col min="3" max="3" width="8" customWidth="1"/>
    <col min="4" max="4" width="42.54296875" style="20" customWidth="1"/>
    <col min="5" max="6" width="12.1796875" customWidth="1"/>
    <col min="7" max="7" width="12.26953125" customWidth="1"/>
    <col min="8" max="8" width="26.453125" style="1" customWidth="1"/>
    <col min="9" max="9" width="12" bestFit="1" customWidth="1"/>
    <col min="10" max="10" width="16.7265625" customWidth="1"/>
    <col min="11" max="11" width="12.81640625" customWidth="1"/>
    <col min="12" max="12" width="16.1796875" bestFit="1" customWidth="1"/>
    <col min="13" max="13" width="17.7265625" bestFit="1" customWidth="1"/>
    <col min="14" max="14" width="11.81640625" bestFit="1" customWidth="1"/>
    <col min="15" max="15" width="16.81640625" customWidth="1"/>
    <col min="16" max="16" width="18.81640625" customWidth="1"/>
    <col min="17" max="17" width="17.81640625" customWidth="1"/>
    <col min="18" max="18" width="16" style="1" customWidth="1"/>
    <col min="19" max="19" width="29.81640625" style="1" customWidth="1"/>
    <col min="20" max="20" width="60.54296875" customWidth="1"/>
  </cols>
  <sheetData>
    <row r="1" spans="1:20" ht="58" customHeight="1" x14ac:dyDescent="0.35">
      <c r="A1" s="87" t="s">
        <v>0</v>
      </c>
      <c r="B1" s="87" t="s">
        <v>1</v>
      </c>
      <c r="C1" s="88" t="s">
        <v>2</v>
      </c>
      <c r="D1" s="87" t="s">
        <v>3</v>
      </c>
      <c r="E1" s="87" t="s">
        <v>4</v>
      </c>
      <c r="F1" s="87" t="s">
        <v>5</v>
      </c>
      <c r="G1" s="87" t="s">
        <v>6</v>
      </c>
      <c r="H1" s="87" t="s">
        <v>7</v>
      </c>
      <c r="I1" s="88" t="s">
        <v>8</v>
      </c>
      <c r="J1" s="87" t="s">
        <v>9</v>
      </c>
      <c r="K1" s="87"/>
      <c r="L1" s="87" t="s">
        <v>10</v>
      </c>
      <c r="M1" s="87"/>
      <c r="N1" s="87"/>
      <c r="O1" s="87" t="s">
        <v>11</v>
      </c>
      <c r="P1" s="87"/>
      <c r="Q1" s="87"/>
      <c r="R1" s="4" t="s">
        <v>12</v>
      </c>
      <c r="S1" s="4" t="s">
        <v>13</v>
      </c>
      <c r="T1" s="87" t="s">
        <v>14</v>
      </c>
    </row>
    <row r="2" spans="1:20" s="2" customFormat="1" ht="31.5" customHeight="1" thickBot="1" x14ac:dyDescent="0.4">
      <c r="A2" s="88"/>
      <c r="B2" s="88"/>
      <c r="C2" s="110"/>
      <c r="D2" s="88"/>
      <c r="E2" s="88"/>
      <c r="F2" s="88"/>
      <c r="G2" s="88"/>
      <c r="H2" s="87"/>
      <c r="I2" s="104"/>
      <c r="J2" s="4" t="s">
        <v>15</v>
      </c>
      <c r="K2" s="4" t="s">
        <v>16</v>
      </c>
      <c r="L2" s="4" t="s">
        <v>17</v>
      </c>
      <c r="M2" s="4" t="s">
        <v>18</v>
      </c>
      <c r="N2" s="4" t="s">
        <v>19</v>
      </c>
      <c r="O2" s="4" t="s">
        <v>20</v>
      </c>
      <c r="P2" s="4" t="s">
        <v>21</v>
      </c>
      <c r="Q2" s="4" t="s">
        <v>22</v>
      </c>
      <c r="R2" s="4" t="s">
        <v>23</v>
      </c>
      <c r="S2" s="4" t="s">
        <v>24</v>
      </c>
      <c r="T2" s="88"/>
    </row>
    <row r="3" spans="1:20" ht="14.5" x14ac:dyDescent="0.35">
      <c r="A3" s="89" t="s">
        <v>25</v>
      </c>
      <c r="B3" s="97" t="s">
        <v>26</v>
      </c>
      <c r="C3" s="21" t="s">
        <v>27</v>
      </c>
      <c r="D3" s="19" t="s">
        <v>28</v>
      </c>
      <c r="E3" s="30" t="s">
        <v>29</v>
      </c>
      <c r="F3" s="23" t="s">
        <v>30</v>
      </c>
      <c r="G3" s="23">
        <v>17305</v>
      </c>
      <c r="H3" s="33" t="s">
        <v>31</v>
      </c>
      <c r="I3" s="34" t="s">
        <v>30</v>
      </c>
      <c r="J3" s="35">
        <v>45069</v>
      </c>
      <c r="K3" s="35">
        <v>45375</v>
      </c>
      <c r="L3" s="10">
        <v>28</v>
      </c>
      <c r="M3" s="10">
        <v>68</v>
      </c>
      <c r="N3" s="10">
        <v>376</v>
      </c>
      <c r="O3" s="10">
        <v>1</v>
      </c>
      <c r="P3" s="10">
        <v>2</v>
      </c>
      <c r="Q3" s="10">
        <f>SUM(O3:P3)</f>
        <v>3</v>
      </c>
      <c r="R3" s="10">
        <v>2</v>
      </c>
      <c r="S3" s="10">
        <v>3</v>
      </c>
      <c r="T3" s="10" t="s">
        <v>32</v>
      </c>
    </row>
    <row r="4" spans="1:20" ht="29" x14ac:dyDescent="0.35">
      <c r="A4" s="90"/>
      <c r="B4" s="98"/>
      <c r="C4" s="21" t="s">
        <v>33</v>
      </c>
      <c r="D4" s="5" t="s">
        <v>34</v>
      </c>
      <c r="E4" s="30" t="s">
        <v>29</v>
      </c>
      <c r="F4" s="23" t="s">
        <v>30</v>
      </c>
      <c r="G4" s="23">
        <v>10084</v>
      </c>
      <c r="H4" s="33" t="s">
        <v>31</v>
      </c>
      <c r="I4" s="34" t="s">
        <v>30</v>
      </c>
      <c r="J4" s="35">
        <v>45069</v>
      </c>
      <c r="K4" s="35">
        <v>45375</v>
      </c>
      <c r="L4" s="84">
        <v>28</v>
      </c>
      <c r="M4" s="10">
        <v>67</v>
      </c>
      <c r="N4" s="10">
        <f t="shared" ref="N4:N15" si="0">SUM(L4:M4)</f>
        <v>95</v>
      </c>
      <c r="O4" s="10">
        <v>1</v>
      </c>
      <c r="P4" s="10">
        <v>2</v>
      </c>
      <c r="Q4" s="10">
        <f>SUM(O4:P4)</f>
        <v>3</v>
      </c>
      <c r="R4" s="10">
        <v>2</v>
      </c>
      <c r="S4" s="10">
        <v>3</v>
      </c>
      <c r="T4" s="10"/>
    </row>
    <row r="5" spans="1:20" ht="29" x14ac:dyDescent="0.35">
      <c r="A5" s="90"/>
      <c r="B5" s="98"/>
      <c r="C5" s="74" t="s">
        <v>35</v>
      </c>
      <c r="D5" s="75" t="s">
        <v>36</v>
      </c>
      <c r="E5" s="68" t="s">
        <v>31</v>
      </c>
      <c r="F5" s="69" t="s">
        <v>30</v>
      </c>
      <c r="G5" s="69">
        <v>8899</v>
      </c>
      <c r="H5" s="76" t="s">
        <v>29</v>
      </c>
      <c r="I5" s="70" t="s">
        <v>37</v>
      </c>
      <c r="J5" s="77">
        <v>45100</v>
      </c>
      <c r="K5" s="77">
        <v>45375</v>
      </c>
      <c r="L5" s="78"/>
      <c r="M5" s="79"/>
      <c r="N5" s="79">
        <f t="shared" si="0"/>
        <v>0</v>
      </c>
      <c r="O5" s="79"/>
      <c r="P5" s="79"/>
      <c r="Q5" s="79">
        <f t="shared" ref="Q5:Q7" si="1">SUM(O5:P5)</f>
        <v>0</v>
      </c>
      <c r="R5" s="79"/>
      <c r="S5" s="79"/>
      <c r="T5" s="79"/>
    </row>
    <row r="6" spans="1:20" ht="43.5" x14ac:dyDescent="0.35">
      <c r="A6" s="90"/>
      <c r="B6" s="98"/>
      <c r="C6" s="74" t="s">
        <v>38</v>
      </c>
      <c r="D6" s="74" t="s">
        <v>39</v>
      </c>
      <c r="E6" s="68" t="s">
        <v>29</v>
      </c>
      <c r="F6" s="69" t="s">
        <v>30</v>
      </c>
      <c r="G6" s="69">
        <v>10626</v>
      </c>
      <c r="H6" s="80" t="s">
        <v>29</v>
      </c>
      <c r="I6" s="70" t="s">
        <v>37</v>
      </c>
      <c r="J6" s="77">
        <v>45069</v>
      </c>
      <c r="K6" s="77">
        <v>45375</v>
      </c>
      <c r="L6" s="78"/>
      <c r="M6" s="79"/>
      <c r="N6" s="79"/>
      <c r="O6" s="81"/>
      <c r="P6" s="81"/>
      <c r="Q6" s="79"/>
      <c r="R6" s="81"/>
      <c r="S6" s="81"/>
      <c r="T6" s="81"/>
    </row>
    <row r="7" spans="1:20" ht="72.5" x14ac:dyDescent="0.35">
      <c r="A7" s="90"/>
      <c r="B7" s="99"/>
      <c r="C7" s="21" t="s">
        <v>40</v>
      </c>
      <c r="D7" s="7" t="s">
        <v>41</v>
      </c>
      <c r="E7" s="30" t="s">
        <v>29</v>
      </c>
      <c r="F7" s="23" t="s">
        <v>30</v>
      </c>
      <c r="G7" s="24">
        <v>213</v>
      </c>
      <c r="H7" s="32" t="s">
        <v>31</v>
      </c>
      <c r="I7" s="34" t="s">
        <v>30</v>
      </c>
      <c r="J7" s="35">
        <v>45069</v>
      </c>
      <c r="K7" s="35">
        <v>45375</v>
      </c>
      <c r="L7" s="36">
        <v>0</v>
      </c>
      <c r="M7" s="11">
        <v>0</v>
      </c>
      <c r="N7" s="10">
        <f t="shared" si="0"/>
        <v>0</v>
      </c>
      <c r="O7" s="11">
        <v>2</v>
      </c>
      <c r="P7" s="11">
        <v>4</v>
      </c>
      <c r="Q7" s="10">
        <f t="shared" si="1"/>
        <v>6</v>
      </c>
      <c r="R7" s="11">
        <v>3</v>
      </c>
      <c r="S7" s="11">
        <v>0</v>
      </c>
      <c r="T7" s="45" t="s">
        <v>42</v>
      </c>
    </row>
    <row r="8" spans="1:20" ht="4" customHeight="1" x14ac:dyDescent="0.35">
      <c r="A8" s="94" t="s">
        <v>43</v>
      </c>
      <c r="B8" s="100" t="s">
        <v>44</v>
      </c>
      <c r="C8" s="14"/>
      <c r="D8" s="14"/>
      <c r="E8" s="31"/>
      <c r="F8" s="31"/>
      <c r="G8" s="15"/>
      <c r="H8" s="31"/>
      <c r="I8" s="31"/>
      <c r="J8" s="37"/>
      <c r="K8" s="37"/>
      <c r="L8" s="38"/>
      <c r="M8" s="15"/>
      <c r="N8" s="16"/>
      <c r="O8" s="15"/>
      <c r="P8" s="15"/>
      <c r="Q8" s="15"/>
      <c r="R8" s="15"/>
      <c r="S8" s="15"/>
      <c r="T8" s="17"/>
    </row>
    <row r="9" spans="1:20" ht="47.15" customHeight="1" x14ac:dyDescent="0.35">
      <c r="A9" s="95"/>
      <c r="B9" s="101"/>
      <c r="C9" s="66" t="s">
        <v>45</v>
      </c>
      <c r="D9" s="67" t="s">
        <v>46</v>
      </c>
      <c r="E9" s="68" t="s">
        <v>31</v>
      </c>
      <c r="F9" s="69" t="s">
        <v>30</v>
      </c>
      <c r="G9" s="69">
        <v>5040</v>
      </c>
      <c r="H9" s="68" t="s">
        <v>29</v>
      </c>
      <c r="I9" s="70" t="s">
        <v>37</v>
      </c>
      <c r="J9" s="71">
        <v>45100</v>
      </c>
      <c r="K9" s="71">
        <v>45315</v>
      </c>
      <c r="L9" s="72">
        <v>0</v>
      </c>
      <c r="M9" s="66">
        <v>0</v>
      </c>
      <c r="N9" s="66">
        <f t="shared" si="0"/>
        <v>0</v>
      </c>
      <c r="O9" s="66"/>
      <c r="P9" s="66"/>
      <c r="Q9" s="66"/>
      <c r="R9" s="66"/>
      <c r="S9" s="66"/>
      <c r="T9" s="73"/>
    </row>
    <row r="10" spans="1:20" ht="37.5" customHeight="1" x14ac:dyDescent="0.35">
      <c r="A10" s="95"/>
      <c r="B10" s="101"/>
      <c r="C10" s="66" t="s">
        <v>47</v>
      </c>
      <c r="D10" s="67" t="s">
        <v>48</v>
      </c>
      <c r="E10" s="68" t="s">
        <v>31</v>
      </c>
      <c r="F10" s="69" t="s">
        <v>30</v>
      </c>
      <c r="G10" s="69">
        <v>1000</v>
      </c>
      <c r="H10" s="68" t="s">
        <v>31</v>
      </c>
      <c r="I10" s="70" t="s">
        <v>30</v>
      </c>
      <c r="J10" s="71">
        <v>45100</v>
      </c>
      <c r="K10" s="71">
        <v>45315</v>
      </c>
      <c r="L10" s="72"/>
      <c r="M10" s="66"/>
      <c r="N10" s="66">
        <f t="shared" si="0"/>
        <v>0</v>
      </c>
      <c r="O10" s="66"/>
      <c r="P10" s="66"/>
      <c r="Q10" s="66"/>
      <c r="R10" s="66"/>
      <c r="S10" s="66"/>
      <c r="T10" s="73"/>
    </row>
    <row r="11" spans="1:20" ht="37.5" customHeight="1" x14ac:dyDescent="0.35">
      <c r="A11" s="96"/>
      <c r="B11" s="102"/>
      <c r="C11" s="66" t="s">
        <v>49</v>
      </c>
      <c r="D11" s="66" t="s">
        <v>50</v>
      </c>
      <c r="E11" s="66" t="s">
        <v>31</v>
      </c>
      <c r="F11" s="66" t="s">
        <v>30</v>
      </c>
      <c r="G11" s="66">
        <v>150</v>
      </c>
      <c r="H11" s="66" t="s">
        <v>31</v>
      </c>
      <c r="I11" s="66" t="s">
        <v>30</v>
      </c>
      <c r="J11" s="71">
        <v>45100</v>
      </c>
      <c r="K11" s="71">
        <v>45315</v>
      </c>
      <c r="L11" s="66"/>
      <c r="M11" s="66"/>
      <c r="N11" s="66">
        <f t="shared" si="0"/>
        <v>0</v>
      </c>
      <c r="O11" s="66"/>
      <c r="P11" s="66"/>
      <c r="Q11" s="66"/>
      <c r="R11" s="66"/>
      <c r="S11" s="66"/>
      <c r="T11" s="66"/>
    </row>
    <row r="12" spans="1:20" ht="4" customHeight="1" x14ac:dyDescent="0.35">
      <c r="A12" s="103" t="s">
        <v>51</v>
      </c>
      <c r="B12" s="100" t="s">
        <v>52</v>
      </c>
      <c r="C12" s="14"/>
      <c r="D12" s="14"/>
      <c r="E12" s="31"/>
      <c r="F12" s="31"/>
      <c r="G12" s="15"/>
      <c r="H12" s="31"/>
      <c r="I12" s="31"/>
      <c r="J12" s="37"/>
      <c r="K12" s="37"/>
      <c r="L12" s="38"/>
      <c r="M12" s="15"/>
      <c r="N12" s="16"/>
      <c r="O12" s="15"/>
      <c r="P12" s="15"/>
      <c r="Q12" s="15"/>
      <c r="R12" s="15"/>
      <c r="S12" s="15"/>
      <c r="T12" s="17"/>
    </row>
    <row r="13" spans="1:20" ht="37.5" customHeight="1" x14ac:dyDescent="0.35">
      <c r="A13" s="95"/>
      <c r="B13" s="101"/>
      <c r="C13" s="18" t="s">
        <v>53</v>
      </c>
      <c r="D13" s="6" t="s">
        <v>54</v>
      </c>
      <c r="E13" s="30" t="s">
        <v>29</v>
      </c>
      <c r="F13" s="23" t="s">
        <v>30</v>
      </c>
      <c r="G13" s="25">
        <v>50</v>
      </c>
      <c r="H13" s="30" t="s">
        <v>31</v>
      </c>
      <c r="I13" s="34" t="s">
        <v>30</v>
      </c>
      <c r="J13" s="35">
        <v>45130</v>
      </c>
      <c r="K13" s="35">
        <v>45254</v>
      </c>
      <c r="L13" s="39">
        <v>0</v>
      </c>
      <c r="M13" s="3">
        <v>0</v>
      </c>
      <c r="N13" s="10">
        <v>0</v>
      </c>
      <c r="O13" s="3">
        <v>0</v>
      </c>
      <c r="P13" s="3">
        <v>0</v>
      </c>
      <c r="Q13" s="10">
        <f t="shared" ref="Q13" si="2">SUM(O13:P13)</f>
        <v>0</v>
      </c>
      <c r="R13" s="3">
        <v>6</v>
      </c>
      <c r="S13" s="3">
        <v>0</v>
      </c>
      <c r="T13" s="8" t="s">
        <v>55</v>
      </c>
    </row>
    <row r="14" spans="1:20" ht="47.5" customHeight="1" x14ac:dyDescent="0.35">
      <c r="A14" s="95"/>
      <c r="B14" s="101"/>
      <c r="C14" s="66" t="s">
        <v>56</v>
      </c>
      <c r="D14" s="67" t="s">
        <v>57</v>
      </c>
      <c r="E14" s="68" t="s">
        <v>31</v>
      </c>
      <c r="F14" s="69" t="s">
        <v>30</v>
      </c>
      <c r="G14" s="82">
        <v>250</v>
      </c>
      <c r="H14" s="68" t="s">
        <v>31</v>
      </c>
      <c r="I14" s="70" t="s">
        <v>30</v>
      </c>
      <c r="J14" s="71">
        <v>45069</v>
      </c>
      <c r="K14" s="71">
        <v>45375</v>
      </c>
      <c r="L14" s="72">
        <v>0</v>
      </c>
      <c r="M14" s="66">
        <v>0</v>
      </c>
      <c r="N14" s="79">
        <f t="shared" si="0"/>
        <v>0</v>
      </c>
      <c r="O14" s="66"/>
      <c r="P14" s="66"/>
      <c r="Q14" s="66"/>
      <c r="R14" s="66"/>
      <c r="S14" s="66"/>
      <c r="T14" s="73"/>
    </row>
    <row r="15" spans="1:20" ht="37.5" customHeight="1" x14ac:dyDescent="0.35">
      <c r="A15" s="95"/>
      <c r="B15" s="101"/>
      <c r="C15" s="18" t="s">
        <v>58</v>
      </c>
      <c r="D15" s="6" t="s">
        <v>59</v>
      </c>
      <c r="E15" s="30" t="s">
        <v>29</v>
      </c>
      <c r="F15" s="23" t="s">
        <v>30</v>
      </c>
      <c r="G15" s="25">
        <v>780</v>
      </c>
      <c r="H15" s="30" t="s">
        <v>31</v>
      </c>
      <c r="I15" s="34" t="s">
        <v>30</v>
      </c>
      <c r="J15" s="35">
        <v>45069</v>
      </c>
      <c r="K15" s="35">
        <v>45375</v>
      </c>
      <c r="L15" s="39">
        <v>28</v>
      </c>
      <c r="M15" s="3">
        <v>58</v>
      </c>
      <c r="N15" s="10">
        <f t="shared" si="0"/>
        <v>86</v>
      </c>
      <c r="O15" s="3">
        <v>3</v>
      </c>
      <c r="P15" s="3">
        <v>3</v>
      </c>
      <c r="Q15" s="10">
        <f t="shared" ref="Q15:Q16" si="3">SUM(O15:P15)</f>
        <v>6</v>
      </c>
      <c r="R15" s="3">
        <v>4</v>
      </c>
      <c r="S15" s="3">
        <v>3</v>
      </c>
      <c r="T15" s="8"/>
    </row>
    <row r="16" spans="1:20" ht="37.5" customHeight="1" x14ac:dyDescent="0.35">
      <c r="A16" s="96"/>
      <c r="B16" s="102"/>
      <c r="C16" s="18" t="s">
        <v>60</v>
      </c>
      <c r="D16" s="6" t="s">
        <v>61</v>
      </c>
      <c r="E16" s="30" t="s">
        <v>29</v>
      </c>
      <c r="F16" s="23" t="s">
        <v>30</v>
      </c>
      <c r="G16" s="26">
        <v>2195</v>
      </c>
      <c r="H16" s="30" t="s">
        <v>31</v>
      </c>
      <c r="I16" s="34" t="s">
        <v>30</v>
      </c>
      <c r="J16" s="35">
        <v>45069</v>
      </c>
      <c r="K16" s="35">
        <v>45375</v>
      </c>
      <c r="L16" s="39">
        <v>46</v>
      </c>
      <c r="M16" s="3">
        <v>46</v>
      </c>
      <c r="N16" s="10">
        <v>92</v>
      </c>
      <c r="O16" s="3">
        <v>0</v>
      </c>
      <c r="P16" s="3">
        <v>0</v>
      </c>
      <c r="Q16" s="10">
        <f t="shared" si="3"/>
        <v>0</v>
      </c>
      <c r="R16" s="3">
        <v>0</v>
      </c>
      <c r="S16" s="3">
        <v>0</v>
      </c>
      <c r="T16" s="8"/>
    </row>
    <row r="17" spans="1:21" ht="4" customHeight="1" x14ac:dyDescent="0.35">
      <c r="A17" s="94" t="s">
        <v>62</v>
      </c>
      <c r="B17" s="100" t="s">
        <v>63</v>
      </c>
      <c r="C17" s="14"/>
      <c r="D17" s="14"/>
      <c r="E17" s="31"/>
      <c r="F17" s="31"/>
      <c r="G17" s="15"/>
      <c r="H17" s="31"/>
      <c r="I17" s="31"/>
      <c r="J17" s="37"/>
      <c r="K17" s="37"/>
      <c r="L17" s="38"/>
      <c r="M17" s="15"/>
      <c r="N17" s="16"/>
      <c r="O17" s="15"/>
      <c r="P17" s="15"/>
      <c r="Q17" s="15"/>
      <c r="R17" s="15"/>
      <c r="S17" s="15"/>
      <c r="T17" s="17"/>
    </row>
    <row r="18" spans="1:21" ht="37.5" customHeight="1" x14ac:dyDescent="0.35">
      <c r="A18" s="95"/>
      <c r="B18" s="101"/>
      <c r="C18" s="18" t="s">
        <v>64</v>
      </c>
      <c r="D18" s="6" t="s">
        <v>65</v>
      </c>
      <c r="E18" s="30" t="s">
        <v>29</v>
      </c>
      <c r="F18" s="23">
        <v>6940</v>
      </c>
      <c r="G18" s="43">
        <f>F18*5</f>
        <v>34700</v>
      </c>
      <c r="H18" s="30" t="s">
        <v>31</v>
      </c>
      <c r="I18" s="34" t="s">
        <v>30</v>
      </c>
      <c r="J18" s="35">
        <v>45253</v>
      </c>
      <c r="K18" s="35">
        <v>45346</v>
      </c>
      <c r="L18" s="44">
        <v>181</v>
      </c>
      <c r="M18" s="44">
        <v>182</v>
      </c>
      <c r="N18" s="47">
        <f>SUM(L18:M18)</f>
        <v>363</v>
      </c>
      <c r="O18" s="3">
        <v>2</v>
      </c>
      <c r="P18" s="3">
        <v>2</v>
      </c>
      <c r="Q18" s="10">
        <f t="shared" ref="Q18:Q19" si="4">SUM(O18:P18)</f>
        <v>4</v>
      </c>
      <c r="R18" s="3">
        <v>4</v>
      </c>
      <c r="S18" s="3">
        <v>0</v>
      </c>
      <c r="T18" s="8" t="s">
        <v>66</v>
      </c>
      <c r="U18" s="49"/>
    </row>
    <row r="19" spans="1:21" ht="37.5" customHeight="1" x14ac:dyDescent="0.35">
      <c r="A19" s="96"/>
      <c r="B19" s="102"/>
      <c r="C19" s="18" t="s">
        <v>67</v>
      </c>
      <c r="D19" s="27" t="s">
        <v>68</v>
      </c>
      <c r="E19" s="32" t="s">
        <v>29</v>
      </c>
      <c r="F19" s="23">
        <v>1000</v>
      </c>
      <c r="G19" s="43">
        <f>F19*5</f>
        <v>5000</v>
      </c>
      <c r="H19" s="32" t="s">
        <v>31</v>
      </c>
      <c r="I19" s="34" t="s">
        <v>30</v>
      </c>
      <c r="J19" s="35">
        <v>45253</v>
      </c>
      <c r="K19" s="35">
        <v>45346</v>
      </c>
      <c r="L19" s="39">
        <v>46</v>
      </c>
      <c r="M19" s="39">
        <v>46</v>
      </c>
      <c r="N19" s="12">
        <v>94</v>
      </c>
      <c r="O19" s="28">
        <v>1</v>
      </c>
      <c r="P19" s="28">
        <v>1</v>
      </c>
      <c r="Q19" s="10">
        <f t="shared" si="4"/>
        <v>2</v>
      </c>
      <c r="R19" s="28">
        <v>2</v>
      </c>
      <c r="S19" s="28">
        <v>0</v>
      </c>
      <c r="T19" s="48" t="s">
        <v>69</v>
      </c>
      <c r="U19" s="49"/>
    </row>
    <row r="20" spans="1:21" ht="4" customHeight="1" x14ac:dyDescent="0.35">
      <c r="A20" s="103" t="s">
        <v>70</v>
      </c>
      <c r="B20" s="100" t="s">
        <v>71</v>
      </c>
      <c r="C20" s="14"/>
      <c r="D20" s="14"/>
      <c r="E20" s="31"/>
      <c r="F20" s="31"/>
      <c r="G20" s="15"/>
      <c r="H20" s="31"/>
      <c r="I20" s="31"/>
      <c r="J20" s="37"/>
      <c r="K20" s="37"/>
      <c r="L20" s="38"/>
      <c r="M20" s="15"/>
      <c r="N20" s="16"/>
      <c r="O20" s="15"/>
      <c r="P20" s="15"/>
      <c r="Q20" s="15"/>
      <c r="R20" s="15"/>
      <c r="S20" s="15"/>
      <c r="T20" s="17"/>
      <c r="U20" s="49"/>
    </row>
    <row r="21" spans="1:21" ht="37.5" customHeight="1" x14ac:dyDescent="0.35">
      <c r="A21" s="96"/>
      <c r="B21" s="102"/>
      <c r="C21" s="18" t="s">
        <v>72</v>
      </c>
      <c r="D21" s="6" t="s">
        <v>73</v>
      </c>
      <c r="E21" s="30" t="s">
        <v>29</v>
      </c>
      <c r="F21" s="83">
        <v>4300</v>
      </c>
      <c r="G21" s="83">
        <f>F21*5</f>
        <v>21500</v>
      </c>
      <c r="H21" s="30" t="s">
        <v>31</v>
      </c>
      <c r="I21" s="34" t="s">
        <v>30</v>
      </c>
      <c r="J21" s="35">
        <v>45192</v>
      </c>
      <c r="K21" s="113">
        <v>45375</v>
      </c>
      <c r="L21" s="44">
        <v>175</v>
      </c>
      <c r="M21" s="44">
        <v>176</v>
      </c>
      <c r="N21" s="46">
        <v>351</v>
      </c>
      <c r="O21" s="3">
        <v>2</v>
      </c>
      <c r="P21" s="3">
        <v>2</v>
      </c>
      <c r="Q21" s="10">
        <f t="shared" ref="Q21" si="5">SUM(O21:P21)</f>
        <v>4</v>
      </c>
      <c r="R21" s="3">
        <v>4</v>
      </c>
      <c r="S21" s="3">
        <v>0</v>
      </c>
      <c r="T21" s="9" t="s">
        <v>74</v>
      </c>
      <c r="U21" s="49"/>
    </row>
    <row r="22" spans="1:21" ht="4" customHeight="1" x14ac:dyDescent="0.35">
      <c r="A22" s="105" t="s">
        <v>75</v>
      </c>
      <c r="B22" s="100" t="s">
        <v>76</v>
      </c>
      <c r="C22" s="14"/>
      <c r="D22" s="14"/>
      <c r="E22" s="31"/>
      <c r="F22" s="31"/>
      <c r="G22" s="15"/>
      <c r="H22" s="31"/>
      <c r="I22" s="31"/>
      <c r="J22" s="37"/>
      <c r="K22" s="37"/>
      <c r="L22" s="38"/>
      <c r="M22" s="15"/>
      <c r="N22" s="16"/>
      <c r="O22" s="15"/>
      <c r="P22" s="15"/>
      <c r="Q22" s="15"/>
      <c r="R22" s="15"/>
      <c r="S22" s="15"/>
      <c r="T22" s="17"/>
    </row>
    <row r="23" spans="1:21" ht="43.5" x14ac:dyDescent="0.35">
      <c r="A23" s="106"/>
      <c r="B23" s="101"/>
      <c r="C23" s="18" t="s">
        <v>77</v>
      </c>
      <c r="D23" s="6" t="s">
        <v>78</v>
      </c>
      <c r="E23" s="30" t="s">
        <v>29</v>
      </c>
      <c r="F23" s="23" t="s">
        <v>30</v>
      </c>
      <c r="G23" s="23">
        <v>29801</v>
      </c>
      <c r="H23" s="30" t="s">
        <v>31</v>
      </c>
      <c r="I23" s="34" t="s">
        <v>30</v>
      </c>
      <c r="J23" s="35">
        <v>45039</v>
      </c>
      <c r="K23" s="35">
        <v>45375</v>
      </c>
      <c r="L23" s="58">
        <v>95</v>
      </c>
      <c r="M23" s="58">
        <v>95</v>
      </c>
      <c r="N23" s="59">
        <v>190</v>
      </c>
      <c r="O23" s="39">
        <v>2</v>
      </c>
      <c r="P23" s="39">
        <v>2</v>
      </c>
      <c r="Q23" s="10">
        <f t="shared" ref="Q23" si="6">SUM(O23:P23)</f>
        <v>4</v>
      </c>
      <c r="R23" s="10">
        <v>4</v>
      </c>
      <c r="S23" s="85">
        <v>6</v>
      </c>
      <c r="T23" s="9" t="s">
        <v>79</v>
      </c>
    </row>
    <row r="24" spans="1:21" ht="37.5" customHeight="1" x14ac:dyDescent="0.35">
      <c r="A24" s="106"/>
      <c r="B24" s="101"/>
      <c r="C24" s="18" t="s">
        <v>80</v>
      </c>
      <c r="D24" s="6" t="s">
        <v>81</v>
      </c>
      <c r="E24" s="50" t="s">
        <v>29</v>
      </c>
      <c r="F24" s="51" t="s">
        <v>30</v>
      </c>
      <c r="G24" s="51">
        <v>27252</v>
      </c>
      <c r="H24" s="60" t="s">
        <v>29</v>
      </c>
      <c r="I24" s="61" t="s">
        <v>82</v>
      </c>
      <c r="J24" s="52">
        <v>45039</v>
      </c>
      <c r="K24" s="52">
        <v>45375</v>
      </c>
      <c r="L24" s="57">
        <v>189</v>
      </c>
      <c r="M24" s="53">
        <v>190</v>
      </c>
      <c r="N24" s="54">
        <v>379</v>
      </c>
      <c r="O24" s="55">
        <v>4</v>
      </c>
      <c r="P24" s="55">
        <v>4</v>
      </c>
      <c r="Q24" s="55">
        <v>8</v>
      </c>
      <c r="R24" s="55">
        <v>6</v>
      </c>
      <c r="S24" s="55">
        <v>0</v>
      </c>
      <c r="T24" s="56" t="s">
        <v>83</v>
      </c>
    </row>
    <row r="25" spans="1:21" ht="37.5" customHeight="1" x14ac:dyDescent="0.35">
      <c r="A25" s="106"/>
      <c r="B25" s="101"/>
      <c r="C25" s="18" t="s">
        <v>84</v>
      </c>
      <c r="D25" s="6" t="s">
        <v>85</v>
      </c>
      <c r="E25" s="30" t="s">
        <v>29</v>
      </c>
      <c r="F25" s="23" t="s">
        <v>30</v>
      </c>
      <c r="G25" s="23">
        <v>23409</v>
      </c>
      <c r="H25" s="30" t="s">
        <v>31</v>
      </c>
      <c r="I25" s="34" t="s">
        <v>30</v>
      </c>
      <c r="J25" s="35">
        <v>45100</v>
      </c>
      <c r="K25" s="35">
        <v>45315</v>
      </c>
      <c r="L25" s="58">
        <v>95</v>
      </c>
      <c r="M25" s="58">
        <v>95</v>
      </c>
      <c r="N25" s="59">
        <v>190</v>
      </c>
      <c r="O25" s="3">
        <v>1</v>
      </c>
      <c r="P25" s="3">
        <v>1</v>
      </c>
      <c r="Q25" s="3">
        <v>2</v>
      </c>
      <c r="R25" s="3">
        <v>2</v>
      </c>
      <c r="S25" s="3"/>
      <c r="T25" s="8" t="s">
        <v>86</v>
      </c>
    </row>
    <row r="26" spans="1:21" ht="37.5" customHeight="1" x14ac:dyDescent="0.35">
      <c r="A26" s="106"/>
      <c r="B26" s="101"/>
      <c r="C26" s="18" t="s">
        <v>82</v>
      </c>
      <c r="D26" s="6" t="s">
        <v>87</v>
      </c>
      <c r="E26" s="50" t="s">
        <v>29</v>
      </c>
      <c r="F26" s="51" t="s">
        <v>30</v>
      </c>
      <c r="G26" s="51">
        <v>11806</v>
      </c>
      <c r="H26" s="60" t="s">
        <v>29</v>
      </c>
      <c r="I26" s="61" t="s">
        <v>80</v>
      </c>
      <c r="J26" s="52">
        <v>45039</v>
      </c>
      <c r="K26" s="52">
        <v>45375</v>
      </c>
      <c r="L26" s="57">
        <v>189</v>
      </c>
      <c r="M26" s="53">
        <v>190</v>
      </c>
      <c r="N26" s="54">
        <v>379</v>
      </c>
      <c r="O26" s="55">
        <v>4</v>
      </c>
      <c r="P26" s="55">
        <v>4</v>
      </c>
      <c r="Q26" s="55">
        <v>8</v>
      </c>
      <c r="R26" s="55">
        <v>6</v>
      </c>
      <c r="S26" s="55">
        <v>0</v>
      </c>
      <c r="T26" s="56" t="s">
        <v>83</v>
      </c>
    </row>
    <row r="27" spans="1:21" ht="37.5" customHeight="1" x14ac:dyDescent="0.35">
      <c r="A27" s="106"/>
      <c r="B27" s="101"/>
      <c r="C27" s="18" t="s">
        <v>88</v>
      </c>
      <c r="D27" s="6" t="s">
        <v>89</v>
      </c>
      <c r="E27" s="50" t="s">
        <v>29</v>
      </c>
      <c r="F27" s="51" t="s">
        <v>30</v>
      </c>
      <c r="G27" s="51">
        <v>48900</v>
      </c>
      <c r="H27" s="60" t="s">
        <v>29</v>
      </c>
      <c r="I27" s="61" t="s">
        <v>90</v>
      </c>
      <c r="J27" s="52">
        <v>45039</v>
      </c>
      <c r="K27" s="52">
        <v>45375</v>
      </c>
      <c r="L27" s="57">
        <v>189</v>
      </c>
      <c r="M27" s="53">
        <v>190</v>
      </c>
      <c r="N27" s="54">
        <v>379</v>
      </c>
      <c r="O27" s="55">
        <v>4</v>
      </c>
      <c r="P27" s="55">
        <v>4</v>
      </c>
      <c r="Q27" s="55">
        <v>8</v>
      </c>
      <c r="R27" s="55">
        <v>6</v>
      </c>
      <c r="S27" s="55">
        <v>0</v>
      </c>
      <c r="T27" s="56" t="s">
        <v>83</v>
      </c>
    </row>
    <row r="28" spans="1:21" ht="29" x14ac:dyDescent="0.35">
      <c r="A28" s="106"/>
      <c r="B28" s="101"/>
      <c r="C28" s="18" t="s">
        <v>91</v>
      </c>
      <c r="D28" s="6" t="s">
        <v>106</v>
      </c>
      <c r="E28" s="50" t="s">
        <v>29</v>
      </c>
      <c r="F28" s="51" t="s">
        <v>30</v>
      </c>
      <c r="G28" s="51">
        <v>27738</v>
      </c>
      <c r="H28" s="60" t="s">
        <v>29</v>
      </c>
      <c r="I28" s="61" t="s">
        <v>30</v>
      </c>
      <c r="J28" s="52">
        <v>45039</v>
      </c>
      <c r="K28" s="52">
        <v>45375</v>
      </c>
      <c r="L28" s="57">
        <v>189</v>
      </c>
      <c r="M28" s="53">
        <v>190</v>
      </c>
      <c r="N28" s="54">
        <v>379</v>
      </c>
      <c r="O28" s="55">
        <v>4</v>
      </c>
      <c r="P28" s="55">
        <v>4</v>
      </c>
      <c r="Q28" s="55">
        <v>8</v>
      </c>
      <c r="R28" s="55">
        <v>6</v>
      </c>
      <c r="S28" s="55">
        <v>0</v>
      </c>
      <c r="T28" s="56" t="s">
        <v>83</v>
      </c>
    </row>
    <row r="29" spans="1:21" ht="4" customHeight="1" x14ac:dyDescent="0.35">
      <c r="A29" s="91" t="s">
        <v>92</v>
      </c>
      <c r="B29" s="92" t="s">
        <v>93</v>
      </c>
      <c r="C29" s="13"/>
      <c r="D29" s="13"/>
      <c r="E29" s="31"/>
      <c r="F29" s="31"/>
      <c r="G29" s="15"/>
      <c r="H29" s="31"/>
      <c r="I29" s="31"/>
      <c r="J29" s="37"/>
      <c r="K29" s="37"/>
      <c r="L29" s="38"/>
      <c r="M29" s="15"/>
      <c r="N29" s="16"/>
      <c r="O29" s="15"/>
      <c r="P29" s="15"/>
      <c r="Q29" s="15"/>
      <c r="R29" s="15"/>
      <c r="S29" s="15"/>
      <c r="T29" s="17"/>
    </row>
    <row r="30" spans="1:21" ht="130.5" x14ac:dyDescent="0.35">
      <c r="A30" s="92"/>
      <c r="B30" s="93"/>
      <c r="C30" s="18" t="s">
        <v>94</v>
      </c>
      <c r="D30" s="6" t="s">
        <v>95</v>
      </c>
      <c r="E30" s="30" t="s">
        <v>29</v>
      </c>
      <c r="F30" s="23" t="s">
        <v>30</v>
      </c>
      <c r="G30" s="23">
        <v>21500</v>
      </c>
      <c r="H30" s="30" t="s">
        <v>31</v>
      </c>
      <c r="I30" s="34" t="s">
        <v>30</v>
      </c>
      <c r="J30" s="40">
        <v>45161</v>
      </c>
      <c r="K30" s="40">
        <v>45315</v>
      </c>
      <c r="L30" s="39">
        <v>0</v>
      </c>
      <c r="M30" s="39">
        <v>0</v>
      </c>
      <c r="N30" s="12">
        <v>0</v>
      </c>
      <c r="O30" s="3">
        <v>2</v>
      </c>
      <c r="P30" s="3">
        <v>2</v>
      </c>
      <c r="Q30" s="3">
        <v>4</v>
      </c>
      <c r="R30" s="3">
        <v>2</v>
      </c>
      <c r="S30" s="3">
        <v>4</v>
      </c>
      <c r="T30" s="3" t="s">
        <v>96</v>
      </c>
    </row>
    <row r="31" spans="1:21" ht="14.5" x14ac:dyDescent="0.35"/>
    <row r="32" spans="1:21" ht="14.5" x14ac:dyDescent="0.35"/>
    <row r="33" spans="2:14" ht="29" x14ac:dyDescent="0.35">
      <c r="B33" s="111" t="s">
        <v>97</v>
      </c>
      <c r="C33" s="112"/>
      <c r="D33" s="41" t="s">
        <v>98</v>
      </c>
      <c r="E33" s="42" t="s">
        <v>99</v>
      </c>
      <c r="F33" s="42" t="s">
        <v>100</v>
      </c>
      <c r="G33" s="42" t="s">
        <v>101</v>
      </c>
      <c r="H33" s="42" t="s">
        <v>100</v>
      </c>
      <c r="I33" s="42" t="s">
        <v>102</v>
      </c>
      <c r="J33" s="42" t="s">
        <v>100</v>
      </c>
      <c r="K33" s="42" t="s">
        <v>103</v>
      </c>
      <c r="L33" s="42" t="s">
        <v>100</v>
      </c>
      <c r="M33" s="63" t="s">
        <v>104</v>
      </c>
      <c r="N33" s="63" t="s">
        <v>105</v>
      </c>
    </row>
    <row r="34" spans="2:14" ht="14.5" x14ac:dyDescent="0.35">
      <c r="B34" s="107" t="s">
        <v>26</v>
      </c>
      <c r="C34" s="108"/>
      <c r="D34" s="22">
        <f>SUM(G3:G4,G7)</f>
        <v>27602</v>
      </c>
      <c r="E34" s="3">
        <f>SUM(N3:N7)</f>
        <v>471</v>
      </c>
      <c r="F34" s="65">
        <f>E34*12</f>
        <v>5652</v>
      </c>
      <c r="G34" s="3">
        <f>SUM(Q3:Q7)</f>
        <v>12</v>
      </c>
      <c r="H34" s="65">
        <f>G34*39</f>
        <v>468</v>
      </c>
      <c r="I34" s="3">
        <f>SUM(R3:R7)</f>
        <v>7</v>
      </c>
      <c r="J34" s="65">
        <f>I34*39</f>
        <v>273</v>
      </c>
      <c r="K34">
        <f>SUM(S3:S7)</f>
        <v>6</v>
      </c>
      <c r="L34" s="64">
        <f>K34*49</f>
        <v>294</v>
      </c>
      <c r="M34" s="64">
        <f>SUM(F34,H34,J34,L34)</f>
        <v>6687</v>
      </c>
      <c r="N34" s="86">
        <f>2000*3</f>
        <v>6000</v>
      </c>
    </row>
    <row r="35" spans="2:14" ht="14.5" x14ac:dyDescent="0.35">
      <c r="B35" s="107" t="s">
        <v>52</v>
      </c>
      <c r="C35" s="108"/>
      <c r="D35" s="22">
        <f>SUM(G13,G15:G16)</f>
        <v>3025</v>
      </c>
      <c r="E35" s="3">
        <f>SUM(N13:N16)</f>
        <v>178</v>
      </c>
      <c r="F35" s="65">
        <f t="shared" ref="F35:F38" si="7">E35*12</f>
        <v>2136</v>
      </c>
      <c r="G35" s="3">
        <f>SUM(Q13:Q16)</f>
        <v>6</v>
      </c>
      <c r="H35" s="65">
        <f t="shared" ref="H35:H39" si="8">G35*39</f>
        <v>234</v>
      </c>
      <c r="I35" s="3">
        <f>SUM(R13:R16)</f>
        <v>10</v>
      </c>
      <c r="J35" s="65">
        <f t="shared" ref="J35:J39" si="9">I35*39</f>
        <v>390</v>
      </c>
      <c r="K35">
        <f>SUM(S13:S16)</f>
        <v>3</v>
      </c>
      <c r="L35" s="64">
        <f t="shared" ref="L35:L39" si="10">K35*49</f>
        <v>147</v>
      </c>
      <c r="M35" s="64">
        <f t="shared" ref="M35:M39" si="11">SUM(F35,H35,J35,L35)</f>
        <v>2907</v>
      </c>
      <c r="N35" s="86"/>
    </row>
    <row r="36" spans="2:14" ht="14.5" x14ac:dyDescent="0.35">
      <c r="B36" s="107" t="s">
        <v>63</v>
      </c>
      <c r="C36" s="108"/>
      <c r="D36" s="22">
        <f>SUM(G18:G19)</f>
        <v>39700</v>
      </c>
      <c r="E36" s="62">
        <f>SUM(N18:N19)</f>
        <v>457</v>
      </c>
      <c r="F36" s="65">
        <f t="shared" si="7"/>
        <v>5484</v>
      </c>
      <c r="G36" s="3">
        <f>SUM(Q18:Q19)</f>
        <v>6</v>
      </c>
      <c r="H36" s="65">
        <f t="shared" si="8"/>
        <v>234</v>
      </c>
      <c r="I36" s="3">
        <f>SUM(R18:R19)</f>
        <v>6</v>
      </c>
      <c r="J36" s="65">
        <f t="shared" si="9"/>
        <v>234</v>
      </c>
      <c r="K36">
        <f>SUM(S18:S19)</f>
        <v>0</v>
      </c>
      <c r="L36" s="64">
        <f t="shared" si="10"/>
        <v>0</v>
      </c>
      <c r="M36" s="64">
        <f t="shared" si="11"/>
        <v>5952</v>
      </c>
      <c r="N36" s="86"/>
    </row>
    <row r="37" spans="2:14" ht="14.5" x14ac:dyDescent="0.35">
      <c r="B37" s="107" t="s">
        <v>71</v>
      </c>
      <c r="C37" s="108"/>
      <c r="D37" s="22">
        <f>SUM(G21)</f>
        <v>21500</v>
      </c>
      <c r="E37" s="3">
        <f>SUM(N21)</f>
        <v>351</v>
      </c>
      <c r="F37" s="65">
        <f t="shared" si="7"/>
        <v>4212</v>
      </c>
      <c r="G37" s="3">
        <f>SUM(Q21)</f>
        <v>4</v>
      </c>
      <c r="H37" s="65">
        <f t="shared" si="8"/>
        <v>156</v>
      </c>
      <c r="I37" s="3">
        <f>SUM(R21)</f>
        <v>4</v>
      </c>
      <c r="J37" s="65">
        <f t="shared" si="9"/>
        <v>156</v>
      </c>
      <c r="K37">
        <f>SUM(S21)</f>
        <v>0</v>
      </c>
      <c r="L37" s="64">
        <f t="shared" si="10"/>
        <v>0</v>
      </c>
      <c r="M37" s="64">
        <f t="shared" si="11"/>
        <v>4524</v>
      </c>
      <c r="N37" s="86"/>
    </row>
    <row r="38" spans="2:14" ht="14.5" x14ac:dyDescent="0.35">
      <c r="B38" s="107" t="s">
        <v>76</v>
      </c>
      <c r="C38" s="108"/>
      <c r="D38" s="22">
        <f>SUM(G23:G24,G28)</f>
        <v>84791</v>
      </c>
      <c r="E38" s="3">
        <f>SUM(N23,N24,N25,)</f>
        <v>759</v>
      </c>
      <c r="F38" s="65">
        <f t="shared" si="7"/>
        <v>9108</v>
      </c>
      <c r="G38" s="3">
        <f>SUM(Q23:Q24,Q25)</f>
        <v>14</v>
      </c>
      <c r="H38" s="65">
        <f t="shared" si="8"/>
        <v>546</v>
      </c>
      <c r="I38" s="3">
        <f>SUM(R23:R25)</f>
        <v>12</v>
      </c>
      <c r="J38" s="65">
        <f t="shared" si="9"/>
        <v>468</v>
      </c>
      <c r="K38">
        <f>SUM(S23:S24)</f>
        <v>6</v>
      </c>
      <c r="L38" s="64">
        <f>K38*49</f>
        <v>294</v>
      </c>
      <c r="M38" s="64">
        <f t="shared" si="11"/>
        <v>10416</v>
      </c>
      <c r="N38" s="86"/>
    </row>
    <row r="39" spans="2:14" ht="14.5" x14ac:dyDescent="0.35">
      <c r="B39" s="109" t="s">
        <v>93</v>
      </c>
      <c r="C39" s="108"/>
      <c r="D39" s="29"/>
      <c r="E39" s="3">
        <v>0</v>
      </c>
      <c r="F39" s="65">
        <v>0</v>
      </c>
      <c r="G39" s="3">
        <v>4</v>
      </c>
      <c r="H39" s="65">
        <f t="shared" si="8"/>
        <v>156</v>
      </c>
      <c r="I39" s="3">
        <v>2</v>
      </c>
      <c r="J39" s="65">
        <f t="shared" si="9"/>
        <v>78</v>
      </c>
      <c r="K39">
        <v>4</v>
      </c>
      <c r="L39" s="64">
        <f t="shared" si="10"/>
        <v>196</v>
      </c>
      <c r="M39" s="64">
        <f t="shared" si="11"/>
        <v>430</v>
      </c>
      <c r="N39" s="86"/>
    </row>
    <row r="40" spans="2:14" ht="14.5" x14ac:dyDescent="0.35">
      <c r="B40" s="107"/>
      <c r="C40" s="108"/>
      <c r="D40" s="29"/>
      <c r="E40" s="3"/>
      <c r="F40" s="3"/>
      <c r="G40" s="3"/>
      <c r="H40" s="3"/>
      <c r="I40" s="3"/>
      <c r="J40" s="3"/>
    </row>
    <row r="41" spans="2:14" ht="14.5" x14ac:dyDescent="0.35"/>
    <row r="42" spans="2:14" ht="14.5" x14ac:dyDescent="0.35"/>
    <row r="43" spans="2:14" ht="14.5" x14ac:dyDescent="0.35"/>
    <row r="44" spans="2:14" ht="14.5" x14ac:dyDescent="0.35"/>
    <row r="45" spans="2:14" ht="14.5" x14ac:dyDescent="0.35"/>
  </sheetData>
  <autoFilter ref="A2:J2" xr:uid="{0433347C-43CB-4DE2-839F-8CC58E3FB9CA}"/>
  <mergeCells count="36">
    <mergeCell ref="B39:C39"/>
    <mergeCell ref="B40:C40"/>
    <mergeCell ref="C1:C2"/>
    <mergeCell ref="F1:F2"/>
    <mergeCell ref="B33:C33"/>
    <mergeCell ref="B34:C34"/>
    <mergeCell ref="B35:C35"/>
    <mergeCell ref="B36:C36"/>
    <mergeCell ref="A8:A11"/>
    <mergeCell ref="B22:B28"/>
    <mergeCell ref="A22:A28"/>
    <mergeCell ref="B37:C37"/>
    <mergeCell ref="B38:C38"/>
    <mergeCell ref="T1:T2"/>
    <mergeCell ref="J1:K1"/>
    <mergeCell ref="G1:G2"/>
    <mergeCell ref="H1:H2"/>
    <mergeCell ref="L1:N1"/>
    <mergeCell ref="O1:Q1"/>
    <mergeCell ref="I1:I2"/>
    <mergeCell ref="N34:N39"/>
    <mergeCell ref="A1:A2"/>
    <mergeCell ref="B1:B2"/>
    <mergeCell ref="D1:D2"/>
    <mergeCell ref="E1:E2"/>
    <mergeCell ref="A3:A7"/>
    <mergeCell ref="A29:A30"/>
    <mergeCell ref="B29:B30"/>
    <mergeCell ref="A17:A19"/>
    <mergeCell ref="B3:B7"/>
    <mergeCell ref="B8:B11"/>
    <mergeCell ref="B12:B16"/>
    <mergeCell ref="B17:B19"/>
    <mergeCell ref="B20:B21"/>
    <mergeCell ref="A20:A21"/>
    <mergeCell ref="A12:A16"/>
  </mergeCells>
  <phoneticPr fontId="10" type="noConversion"/>
  <dataValidations count="2">
    <dataValidation type="list" allowBlank="1" showInputMessage="1" showErrorMessage="1" sqref="H3:I22 H29:I30 F29 F8 F12 F17 F20 F22 E3:E30" xr:uid="{83D82877-584C-4A90-BEE4-F541DF543FD6}">
      <formula1>"Yes, No"</formula1>
    </dataValidation>
    <dataValidation type="list" allowBlank="1" showInputMessage="1" showErrorMessage="1" sqref="H23:H28 I28 I23:I26" xr:uid="{D7736A1A-97D8-41B7-96EF-460FE39DAEF6}">
      <formula1>"Yes, Partially, No"</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62190CB52640439C0167517735D54D" ma:contentTypeVersion="16" ma:contentTypeDescription="Create a new document." ma:contentTypeScope="" ma:versionID="aa2d1f3cb85d6d2e9637b5be0a173947">
  <xsd:schema xmlns:xsd="http://www.w3.org/2001/XMLSchema" xmlns:xs="http://www.w3.org/2001/XMLSchema" xmlns:p="http://schemas.microsoft.com/office/2006/metadata/properties" xmlns:ns2="dabda55f-83ba-4970-9fcb-4fd8f0714a52" xmlns:ns3="42006f43-948d-4dd5-9568-32339da2e99a" xmlns:ns4="3be80cc6-fee6-4d7f-9ee2-3859813847e8" targetNamespace="http://schemas.microsoft.com/office/2006/metadata/properties" ma:root="true" ma:fieldsID="469bbb4ccc56cea0784b57fc97e0fefe" ns2:_="" ns3:_="" ns4:_="">
    <xsd:import namespace="dabda55f-83ba-4970-9fcb-4fd8f0714a52"/>
    <xsd:import namespace="42006f43-948d-4dd5-9568-32339da2e99a"/>
    <xsd:import namespace="3be80cc6-fee6-4d7f-9ee2-3859813847e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lcf76f155ced4ddcb4097134ff3c332f" minOccurs="0"/>
                <xsd:element ref="ns4:TaxCatchAll" minOccurs="0"/>
                <xsd:element ref="ns3:MediaServiceGenerationTime" minOccurs="0"/>
                <xsd:element ref="ns3:MediaServiceEventHashCode" minOccurs="0"/>
                <xsd:element ref="ns3:MediaServiceOCR" minOccurs="0"/>
                <xsd:element ref="ns3:MediaServiceDateTaken" minOccurs="0"/>
                <xsd:element ref="ns3:MediaLengthInSecond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da55f-83ba-4970-9fcb-4fd8f0714a5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06f43-948d-4dd5-9568-32339da2e99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3c6d8ff-8d6f-4438-9589-c3c433296239"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e80cc6-fee6-4d7f-9ee2-3859813847e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d6cc67b0-6d99-4485-b8aa-5117357cd3f9}" ma:internalName="TaxCatchAll" ma:showField="CatchAllData" ma:web="dabda55f-83ba-4970-9fcb-4fd8f0714a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be80cc6-fee6-4d7f-9ee2-3859813847e8" xsi:nil="true"/>
    <lcf76f155ced4ddcb4097134ff3c332f xmlns="42006f43-948d-4dd5-9568-32339da2e99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6CF661-C7EA-4699-B3D4-C4D1CED2D3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bda55f-83ba-4970-9fcb-4fd8f0714a52"/>
    <ds:schemaRef ds:uri="42006f43-948d-4dd5-9568-32339da2e99a"/>
    <ds:schemaRef ds:uri="3be80cc6-fee6-4d7f-9ee2-3859813847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A48C16-1648-401E-A358-0B9DA852083A}">
  <ds:schemaRefs>
    <ds:schemaRef ds:uri="http://schemas.microsoft.com/sharepoint/v3/contenttype/forms"/>
  </ds:schemaRefs>
</ds:datastoreItem>
</file>

<file path=customXml/itemProps3.xml><?xml version="1.0" encoding="utf-8"?>
<ds:datastoreItem xmlns:ds="http://schemas.openxmlformats.org/officeDocument/2006/customXml" ds:itemID="{CEDD406C-32FB-4690-ADF1-FF8836C14A10}">
  <ds:schemaRefs>
    <ds:schemaRef ds:uri="http://schemas.microsoft.com/office/2006/metadata/properties"/>
    <ds:schemaRef ds:uri="http://schemas.microsoft.com/office/infopath/2007/PartnerControls"/>
    <ds:schemaRef ds:uri="3be80cc6-fee6-4d7f-9ee2-3859813847e8"/>
    <ds:schemaRef ds:uri="42006f43-948d-4dd5-9568-32339da2e99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G-Mofa  | Activities 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Deema Alwan</dc:creator>
  <cp:keywords/>
  <dc:description/>
  <cp:lastModifiedBy>Rashed Al Homsi</cp:lastModifiedBy>
  <cp:revision/>
  <dcterms:created xsi:type="dcterms:W3CDTF">2022-09-21T07:18:29Z</dcterms:created>
  <dcterms:modified xsi:type="dcterms:W3CDTF">2023-10-09T11:11:16Z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0x0101007562190CB52640439C0167517735D54D</vt:lpwstr>
  </property>
</Properties>
</file>